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inds\Dropbox\Dropbox Folder Islip Shop\Finance, Accounts &amp; Stocktaking\2024-25\2024-2025 Accounts\"/>
    </mc:Choice>
  </mc:AlternateContent>
  <xr:revisionPtr revIDLastSave="0" documentId="13_ncr:1_{7C195916-42D5-46E0-B6C3-E6763CABDD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ual Summary" sheetId="1" r:id="rId1"/>
    <sheet name="Data" sheetId="3" r:id="rId2"/>
    <sheet name="Sheet4" sheetId="4" r:id="rId3"/>
  </sheets>
  <definedNames>
    <definedName name="_xlnm.Print_Area" localSheetId="0">'Annual Summary'!$A$1:$N$11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E9" i="1"/>
  <c r="D9" i="1"/>
  <c r="K9" i="1" s="1"/>
  <c r="D8" i="1"/>
  <c r="E8" i="1" s="1"/>
  <c r="D7" i="1"/>
  <c r="K7" i="1" s="1"/>
  <c r="D6" i="1"/>
  <c r="E6" i="1" s="1"/>
  <c r="L7" i="3"/>
  <c r="L6" i="3"/>
  <c r="D6" i="3"/>
  <c r="F6" i="3" s="1"/>
  <c r="D5" i="3"/>
  <c r="F5" i="3" s="1"/>
  <c r="D4" i="3"/>
  <c r="F4" i="3" s="1"/>
  <c r="D3" i="3"/>
  <c r="D10" i="1"/>
  <c r="E10" i="1" s="1"/>
  <c r="D7" i="3"/>
  <c r="F7" i="3" s="1"/>
  <c r="D5" i="1"/>
  <c r="F5" i="1"/>
  <c r="D4" i="1"/>
  <c r="K4" i="1" s="1"/>
  <c r="K8" i="1" l="1"/>
  <c r="K6" i="1"/>
  <c r="E7" i="1"/>
  <c r="K10" i="1"/>
  <c r="K5" i="1"/>
</calcChain>
</file>

<file path=xl/sharedStrings.xml><?xml version="1.0" encoding="utf-8"?>
<sst xmlns="http://schemas.openxmlformats.org/spreadsheetml/2006/main" count="36" uniqueCount="27">
  <si>
    <t>Turnover</t>
  </si>
  <si>
    <t>Cost of purchases</t>
  </si>
  <si>
    <t>Gross profit</t>
  </si>
  <si>
    <t>Charity Donations</t>
  </si>
  <si>
    <t>Depreciation</t>
  </si>
  <si>
    <t>Tax</t>
  </si>
  <si>
    <t>Salary/ honorarium</t>
  </si>
  <si>
    <t xml:space="preserve">Costs </t>
  </si>
  <si>
    <t xml:space="preserve">Profit   </t>
  </si>
  <si>
    <t>Before salary donations &amp; depreciation</t>
  </si>
  <si>
    <t>Excl wages, donations, depreciation</t>
  </si>
  <si>
    <t>Profit before wages depreciation &amp; donations</t>
  </si>
  <si>
    <t>Deprec'n</t>
  </si>
  <si>
    <t>SUMMARY OF LAST FIVE YEARS ACCOUNTS</t>
  </si>
  <si>
    <t xml:space="preserve">Running Costs </t>
  </si>
  <si>
    <t>Wages</t>
  </si>
  <si>
    <t>Running Costs *</t>
  </si>
  <si>
    <t>Profit excl wages, depreciation, donations</t>
  </si>
  <si>
    <t>Donations to Community Fund</t>
  </si>
  <si>
    <t>Year Ending</t>
  </si>
  <si>
    <t>Other income *</t>
  </si>
  <si>
    <t>* Includes grants, donations received &amp; bank interest</t>
  </si>
  <si>
    <t>Profit/Loss</t>
  </si>
  <si>
    <t>Gross margin</t>
  </si>
  <si>
    <t>*Excl wages, deprec'n, donations</t>
  </si>
  <si>
    <t>£199*</t>
  </si>
  <si>
    <t>*After £1000 to Com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</si>
</sst>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vertical="top" wrapText="1"/>
    </xf>
    <xf numFmtId="164" fontId="1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164" fontId="4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/>
    <xf numFmtId="0" fontId="9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9" fontId="7" fillId="0" borderId="1" xfId="1" applyFont="1" applyBorder="1"/>
    <xf numFmtId="164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right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8000"/>
      <color rgb="FFFF9900"/>
      <color rgb="FFCC3300"/>
      <color rgb="FFF14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rgbClr val="7030A0"/>
                </a:solidFill>
              </a:rPr>
              <a:t>Islip Village Shop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Turnover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Data!$B$3:$B$7</c:f>
              <c:numCache>
                <c:formatCode>"£"#,##0</c:formatCode>
                <c:ptCount val="5"/>
                <c:pt idx="0">
                  <c:v>94754</c:v>
                </c:pt>
                <c:pt idx="1">
                  <c:v>94333</c:v>
                </c:pt>
                <c:pt idx="2">
                  <c:v>110353</c:v>
                </c:pt>
                <c:pt idx="3">
                  <c:v>130864</c:v>
                </c:pt>
                <c:pt idx="4">
                  <c:v>134773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A-4F16-A40A-AD48A5A9D500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Cost of purchases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Data!$C$3:$C$7</c:f>
              <c:numCache>
                <c:formatCode>"£"#,##0</c:formatCode>
                <c:ptCount val="5"/>
                <c:pt idx="0">
                  <c:v>72745</c:v>
                </c:pt>
                <c:pt idx="1">
                  <c:v>71092</c:v>
                </c:pt>
                <c:pt idx="2">
                  <c:v>86796</c:v>
                </c:pt>
                <c:pt idx="3">
                  <c:v>100654</c:v>
                </c:pt>
                <c:pt idx="4">
                  <c:v>102824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C5-4998-80DC-4AA547FD10D0}"/>
            </c:ext>
          </c:extLst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Gross profit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Data!$D$3:$D$7</c:f>
              <c:numCache>
                <c:formatCode>"£"#,##0</c:formatCode>
                <c:ptCount val="5"/>
                <c:pt idx="0">
                  <c:v>22009</c:v>
                </c:pt>
                <c:pt idx="1">
                  <c:v>23241</c:v>
                </c:pt>
                <c:pt idx="2">
                  <c:v>23557</c:v>
                </c:pt>
                <c:pt idx="3">
                  <c:v>30210</c:v>
                </c:pt>
                <c:pt idx="4">
                  <c:v>31949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C5-4998-80DC-4AA547FD10D0}"/>
            </c:ext>
          </c:extLst>
        </c:ser>
        <c:ser>
          <c:idx val="3"/>
          <c:order val="3"/>
          <c:tx>
            <c:strRef>
              <c:f>Data!$E$2</c:f>
              <c:strCache>
                <c:ptCount val="1"/>
                <c:pt idx="0">
                  <c:v>Running Costs 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Data!$E$3:$E$7</c:f>
              <c:numCache>
                <c:formatCode>"£"#,##0</c:formatCode>
                <c:ptCount val="5"/>
                <c:pt idx="0">
                  <c:v>15478</c:v>
                </c:pt>
                <c:pt idx="1">
                  <c:v>14345</c:v>
                </c:pt>
                <c:pt idx="2">
                  <c:v>15560</c:v>
                </c:pt>
                <c:pt idx="3">
                  <c:v>20388</c:v>
                </c:pt>
                <c:pt idx="4">
                  <c:v>22244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EC5-4998-80DC-4AA547FD10D0}"/>
            </c:ext>
          </c:extLst>
        </c:ser>
        <c:ser>
          <c:idx val="4"/>
          <c:order val="4"/>
          <c:tx>
            <c:strRef>
              <c:f>Data!$F$2</c:f>
              <c:strCache>
                <c:ptCount val="1"/>
                <c:pt idx="0">
                  <c:v>Profit before wages depreciation &amp; donations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Data!$F$3:$F$7</c:f>
              <c:numCache>
                <c:formatCode>"£"#,##0</c:formatCode>
                <c:ptCount val="5"/>
                <c:pt idx="0">
                  <c:v>7132</c:v>
                </c:pt>
                <c:pt idx="1">
                  <c:v>8896</c:v>
                </c:pt>
                <c:pt idx="2">
                  <c:v>7997</c:v>
                </c:pt>
                <c:pt idx="3">
                  <c:v>9822</c:v>
                </c:pt>
                <c:pt idx="4">
                  <c:v>9705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3EC5-4998-80DC-4AA547FD10D0}"/>
            </c:ext>
          </c:extLst>
        </c:ser>
        <c:ser>
          <c:idx val="5"/>
          <c:order val="5"/>
          <c:tx>
            <c:strRef>
              <c:f>Data!$G$2</c:f>
              <c:strCache>
                <c:ptCount val="1"/>
                <c:pt idx="0">
                  <c:v>Wages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Data!$G$3:$G$7</c:f>
              <c:numCache>
                <c:formatCode>"£"#,##0</c:formatCode>
                <c:ptCount val="5"/>
                <c:pt idx="0">
                  <c:v>9360</c:v>
                </c:pt>
                <c:pt idx="1">
                  <c:v>7980</c:v>
                </c:pt>
                <c:pt idx="2">
                  <c:v>4790</c:v>
                </c:pt>
                <c:pt idx="3">
                  <c:v>8532</c:v>
                </c:pt>
                <c:pt idx="4">
                  <c:v>10040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C5-4998-80DC-4AA547FD10D0}"/>
            </c:ext>
          </c:extLst>
        </c:ser>
        <c:ser>
          <c:idx val="8"/>
          <c:order val="8"/>
          <c:tx>
            <c:strRef>
              <c:f>Data!$J$2</c:f>
              <c:strCache>
                <c:ptCount val="1"/>
                <c:pt idx="0">
                  <c:v>Profit/Loss</c:v>
                </c:pt>
              </c:strCache>
            </c:strRef>
          </c:tx>
          <c:spPr>
            <a:ln w="476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4762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D2-410A-9D75-C6CFDE04AA08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4762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D2-410A-9D75-C6CFDE04AA08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4762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FF-464D-9CB7-B3CDD31CFAAC}"/>
              </c:ext>
            </c:extLst>
          </c:dPt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Data!$J$3:$J$7</c:f>
              <c:numCache>
                <c:formatCode>"£"#,##0</c:formatCode>
                <c:ptCount val="5"/>
                <c:pt idx="0">
                  <c:v>-2728</c:v>
                </c:pt>
                <c:pt idx="1">
                  <c:v>1528</c:v>
                </c:pt>
                <c:pt idx="2">
                  <c:v>4045</c:v>
                </c:pt>
                <c:pt idx="3">
                  <c:v>1100</c:v>
                </c:pt>
                <c:pt idx="4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EC5-4998-80DC-4AA547FD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30271888"/>
        <c:axId val="-830264272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Data!$H$2</c15:sqref>
                        </c15:formulaRef>
                      </c:ext>
                    </c:extLst>
                    <c:strCache>
                      <c:ptCount val="1"/>
                      <c:pt idx="0">
                        <c:v>Depreciation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Data!$H$3:$H$7</c15:sqref>
                        </c15:formulaRef>
                      </c:ext>
                    </c:extLst>
                    <c:numCache>
                      <c:formatCode>"£"#,##0</c:formatCode>
                      <c:ptCount val="5"/>
                      <c:pt idx="0">
                        <c:v>500</c:v>
                      </c:pt>
                      <c:pt idx="1">
                        <c:v>522</c:v>
                      </c:pt>
                      <c:pt idx="2">
                        <c:v>228</c:v>
                      </c:pt>
                      <c:pt idx="3">
                        <c:v>186</c:v>
                      </c:pt>
                      <c:pt idx="4">
                        <c:v>186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3EC5-4998-80DC-4AA547FD10D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Data!$I$2</c15:sqref>
                        </c15:formulaRef>
                      </c:ext>
                    </c:extLst>
                    <c:strCache>
                      <c:ptCount val="1"/>
                      <c:pt idx="0">
                        <c:v>Charity Donations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Data!$I$3:$I$7</c15:sqref>
                        </c15:formulaRef>
                      </c:ext>
                    </c:extLst>
                    <c:numCache>
                      <c:formatCode>"£"#,##0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EC5-4998-80DC-4AA547FD10D0}"/>
                  </c:ext>
                </c:extLst>
              </c15:ser>
            </c15:filteredLineSeries>
          </c:ext>
        </c:extLst>
      </c:lineChart>
      <c:catAx>
        <c:axId val="-83027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0264272"/>
        <c:crosses val="autoZero"/>
        <c:auto val="1"/>
        <c:lblAlgn val="ctr"/>
        <c:lblOffset val="100"/>
        <c:noMultiLvlLbl val="0"/>
      </c:catAx>
      <c:valAx>
        <c:axId val="-83026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027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>
          <a:alpha val="74000"/>
        </a:srgb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Islip Village Shop</a:t>
            </a:r>
          </a:p>
        </c:rich>
      </c:tx>
      <c:layout>
        <c:manualLayout>
          <c:xMode val="edge"/>
          <c:yMode val="edge"/>
          <c:x val="0.3789007741917037"/>
          <c:y val="6.65101670216930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1"/>
          <c:tx>
            <c:strRef>
              <c:f>Data!$I$2</c:f>
              <c:strCache>
                <c:ptCount val="1"/>
                <c:pt idx="0">
                  <c:v>Charity Donations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Data!$I$3:$I$3</c:f>
              <c:numCache>
                <c:formatCode>"£"#,##0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8-4147-AE2B-DBBDD4A9A1E3}"/>
            </c:ext>
          </c:extLst>
        </c:ser>
        <c:ser>
          <c:idx val="4"/>
          <c:order val="4"/>
          <c:tx>
            <c:strRef>
              <c:f>Data!$G$2</c:f>
              <c:strCache>
                <c:ptCount val="1"/>
                <c:pt idx="0">
                  <c:v>Wages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Data!$G$3:$G$3</c:f>
              <c:numCache>
                <c:formatCode>"£"#,##0</c:formatCode>
                <c:ptCount val="1"/>
                <c:pt idx="0">
                  <c:v>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8-4147-AE2B-DBBDD4A9A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30263184"/>
        <c:axId val="-830276784"/>
      </c:barChart>
      <c:lineChart>
        <c:grouping val="standard"/>
        <c:varyColors val="0"/>
        <c:ser>
          <c:idx val="1"/>
          <c:order val="0"/>
          <c:tx>
            <c:strRef>
              <c:f>Data!$D$2</c:f>
              <c:strCache>
                <c:ptCount val="1"/>
                <c:pt idx="0">
                  <c:v>Gross profit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Data!$D$3:$D$3</c:f>
              <c:numCache>
                <c:formatCode>"£"#,##0</c:formatCode>
                <c:ptCount val="1"/>
                <c:pt idx="0">
                  <c:v>22009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8-4147-AE2B-DBBDD4A9A1E3}"/>
            </c:ext>
          </c:extLst>
        </c:ser>
        <c:ser>
          <c:idx val="2"/>
          <c:order val="2"/>
          <c:tx>
            <c:strRef>
              <c:f>Data!$E$2</c:f>
              <c:strCache>
                <c:ptCount val="1"/>
                <c:pt idx="0">
                  <c:v>Running Costs 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Data!$E$3:$E$3</c:f>
              <c:numCache>
                <c:formatCode>"£"#,##0</c:formatCode>
                <c:ptCount val="1"/>
                <c:pt idx="0">
                  <c:v>15478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D8-4147-AE2B-DBBDD4A9A1E3}"/>
            </c:ext>
          </c:extLst>
        </c:ser>
        <c:ser>
          <c:idx val="3"/>
          <c:order val="3"/>
          <c:tx>
            <c:strRef>
              <c:f>Data!$F$2</c:f>
              <c:strCache>
                <c:ptCount val="1"/>
                <c:pt idx="0">
                  <c:v>Profit before wages depreciation &amp; donations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Data!$F$3:$F$3</c:f>
              <c:numCache>
                <c:formatCode>"£"#,##0</c:formatCode>
                <c:ptCount val="1"/>
                <c:pt idx="0">
                  <c:v>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D8-4147-AE2B-DBBDD4A9A1E3}"/>
            </c:ext>
          </c:extLst>
        </c:ser>
        <c:ser>
          <c:idx val="0"/>
          <c:order val="5"/>
          <c:tx>
            <c:strRef>
              <c:f>Data!$B$2</c:f>
              <c:strCache>
                <c:ptCount val="1"/>
                <c:pt idx="0">
                  <c:v>Turnover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Data!$A$3:$A$3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Data!$B$3:$B$3</c:f>
              <c:numCache>
                <c:formatCode>"£"#,##0</c:formatCode>
                <c:ptCount val="1"/>
                <c:pt idx="0">
                  <c:v>94754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D8-4147-AE2B-DBBDD4A9A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30276240"/>
        <c:axId val="-830268080"/>
      </c:lineChart>
      <c:catAx>
        <c:axId val="-83027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0268080"/>
        <c:crosses val="autoZero"/>
        <c:auto val="1"/>
        <c:lblAlgn val="ctr"/>
        <c:lblOffset val="100"/>
        <c:noMultiLvlLbl val="0"/>
      </c:catAx>
      <c:valAx>
        <c:axId val="-83026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0276240"/>
        <c:crosses val="autoZero"/>
        <c:crossBetween val="between"/>
      </c:valAx>
      <c:valAx>
        <c:axId val="-830276784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0263184"/>
        <c:crosses val="max"/>
        <c:crossBetween val="between"/>
      </c:valAx>
      <c:catAx>
        <c:axId val="-83026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3027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17040292664801"/>
          <c:y val="0.64030371203599545"/>
          <c:w val="0.63970942810342357"/>
          <c:h val="0.3392881246986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0</xdr:rowOff>
    </xdr:from>
    <xdr:to>
      <xdr:col>13</xdr:col>
      <xdr:colOff>330200</xdr:colOff>
      <xdr:row>1</xdr:row>
      <xdr:rowOff>374650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95E0ED-F296-4FDD-978A-B1A60559B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671233</xdr:colOff>
      <xdr:row>20</xdr:row>
      <xdr:rowOff>135367</xdr:rowOff>
    </xdr:from>
    <xdr:to>
      <xdr:col>9</xdr:col>
      <xdr:colOff>145229</xdr:colOff>
      <xdr:row>41</xdr:row>
      <xdr:rowOff>32273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3" zoomScaleNormal="100" workbookViewId="0">
      <selection activeCell="E11" sqref="E11"/>
    </sheetView>
  </sheetViews>
  <sheetFormatPr defaultRowHeight="14.5" x14ac:dyDescent="0.35"/>
  <cols>
    <col min="1" max="1" width="8.7265625" customWidth="1"/>
    <col min="2" max="2" width="9.81640625" customWidth="1"/>
    <col min="3" max="3" width="10.81640625" customWidth="1"/>
    <col min="4" max="4" width="9.6328125" customWidth="1"/>
    <col min="5" max="5" width="7.08984375" customWidth="1"/>
    <col min="6" max="6" width="10.08984375" customWidth="1"/>
    <col min="7" max="7" width="9" customWidth="1"/>
    <col min="8" max="8" width="12.54296875" customWidth="1"/>
    <col min="9" max="9" width="2.6328125" customWidth="1"/>
    <col min="10" max="10" width="10.6328125" customWidth="1"/>
    <col min="11" max="11" width="13.6328125" hidden="1" customWidth="1"/>
    <col min="12" max="12" width="10.36328125" hidden="1" customWidth="1"/>
    <col min="13" max="13" width="8.1796875" customWidth="1"/>
    <col min="14" max="14" width="6.36328125" customWidth="1"/>
  </cols>
  <sheetData>
    <row r="1" spans="1:14" ht="294" customHeight="1" x14ac:dyDescent="0.35"/>
    <row r="2" spans="1:14" ht="50.5" customHeight="1" x14ac:dyDescent="0.35">
      <c r="E2" s="3" t="s">
        <v>13</v>
      </c>
    </row>
    <row r="3" spans="1:14" s="2" customFormat="1" ht="37.5" customHeight="1" x14ac:dyDescent="0.35">
      <c r="A3" s="11" t="s">
        <v>19</v>
      </c>
      <c r="B3" s="10" t="s">
        <v>0</v>
      </c>
      <c r="C3" s="11" t="s">
        <v>1</v>
      </c>
      <c r="D3" s="12" t="s">
        <v>2</v>
      </c>
      <c r="E3" s="10" t="s">
        <v>23</v>
      </c>
      <c r="F3" s="13" t="s">
        <v>16</v>
      </c>
      <c r="G3" s="14" t="s">
        <v>15</v>
      </c>
      <c r="H3" s="15" t="s">
        <v>22</v>
      </c>
      <c r="J3" s="23" t="s">
        <v>20</v>
      </c>
      <c r="K3" s="23" t="s">
        <v>17</v>
      </c>
      <c r="L3" s="23" t="s">
        <v>18</v>
      </c>
      <c r="M3" s="23" t="s">
        <v>12</v>
      </c>
      <c r="N3" s="23" t="s">
        <v>5</v>
      </c>
    </row>
    <row r="4" spans="1:14" ht="15.5" hidden="1" x14ac:dyDescent="0.35">
      <c r="A4" s="22">
        <v>2017</v>
      </c>
      <c r="B4" s="16">
        <v>88349</v>
      </c>
      <c r="C4" s="17">
        <v>65789</v>
      </c>
      <c r="D4" s="18">
        <f t="shared" ref="D4:D5" si="0">B4-C4</f>
        <v>22560</v>
      </c>
      <c r="E4" s="18"/>
      <c r="F4" s="19">
        <v>14781</v>
      </c>
      <c r="G4" s="20">
        <v>1000</v>
      </c>
      <c r="H4" s="18">
        <v>1801</v>
      </c>
      <c r="J4" s="17">
        <v>28</v>
      </c>
      <c r="K4" s="17">
        <f t="shared" ref="K4:K5" si="1">D4-F4+J4</f>
        <v>7807</v>
      </c>
      <c r="L4" s="17">
        <v>0</v>
      </c>
      <c r="M4" s="17">
        <v>5006</v>
      </c>
      <c r="N4" s="17">
        <v>0</v>
      </c>
    </row>
    <row r="5" spans="1:14" ht="15.5" hidden="1" x14ac:dyDescent="0.35">
      <c r="A5" s="22">
        <v>2018</v>
      </c>
      <c r="B5" s="16">
        <v>87526</v>
      </c>
      <c r="C5" s="17">
        <v>64173</v>
      </c>
      <c r="D5" s="18">
        <f t="shared" si="0"/>
        <v>23353</v>
      </c>
      <c r="E5" s="18"/>
      <c r="F5" s="19">
        <f>14150-L5</f>
        <v>13470</v>
      </c>
      <c r="G5" s="20">
        <v>1000</v>
      </c>
      <c r="H5" s="18">
        <v>3203</v>
      </c>
      <c r="J5" s="17">
        <v>6</v>
      </c>
      <c r="K5" s="17">
        <f t="shared" si="1"/>
        <v>9889</v>
      </c>
      <c r="L5" s="17">
        <v>680</v>
      </c>
      <c r="M5" s="17">
        <v>5006</v>
      </c>
      <c r="N5" s="17">
        <v>709</v>
      </c>
    </row>
    <row r="6" spans="1:14" ht="15.5" x14ac:dyDescent="0.35">
      <c r="A6" s="22">
        <v>2021</v>
      </c>
      <c r="B6" s="16">
        <v>94754</v>
      </c>
      <c r="C6" s="17">
        <v>72745</v>
      </c>
      <c r="D6" s="18">
        <f>B6-C6</f>
        <v>22009</v>
      </c>
      <c r="E6" s="25">
        <f t="shared" ref="E6:E9" si="2">D6/B6</f>
        <v>0.23227515461088713</v>
      </c>
      <c r="F6" s="19">
        <v>15478</v>
      </c>
      <c r="G6" s="20">
        <v>9360</v>
      </c>
      <c r="H6" s="21">
        <v>-2728</v>
      </c>
      <c r="J6" s="17">
        <v>601</v>
      </c>
      <c r="K6" s="17">
        <f>D6-F6+J6</f>
        <v>7132</v>
      </c>
      <c r="L6" s="17">
        <v>0</v>
      </c>
      <c r="M6" s="17">
        <v>500</v>
      </c>
      <c r="N6" s="17">
        <v>0</v>
      </c>
    </row>
    <row r="7" spans="1:14" ht="15.5" x14ac:dyDescent="0.35">
      <c r="A7" s="22">
        <v>2022</v>
      </c>
      <c r="B7" s="16">
        <v>94333</v>
      </c>
      <c r="C7" s="17">
        <v>71092</v>
      </c>
      <c r="D7" s="18">
        <f>B7-C7</f>
        <v>23241</v>
      </c>
      <c r="E7" s="25">
        <f t="shared" si="2"/>
        <v>0.24637189530705056</v>
      </c>
      <c r="F7" s="19">
        <v>14345</v>
      </c>
      <c r="G7" s="20">
        <v>7980</v>
      </c>
      <c r="H7" s="18">
        <v>1528</v>
      </c>
      <c r="J7" s="17">
        <v>1134</v>
      </c>
      <c r="K7" s="17">
        <f>D7-F7+J7</f>
        <v>10030</v>
      </c>
      <c r="L7" s="17">
        <v>0</v>
      </c>
      <c r="M7" s="17">
        <v>522</v>
      </c>
      <c r="N7" s="17">
        <v>0</v>
      </c>
    </row>
    <row r="8" spans="1:14" ht="15.5" x14ac:dyDescent="0.35">
      <c r="A8" s="22">
        <v>2023</v>
      </c>
      <c r="B8" s="16">
        <v>110353</v>
      </c>
      <c r="C8" s="17">
        <v>86796</v>
      </c>
      <c r="D8" s="18">
        <f>B8-C8</f>
        <v>23557</v>
      </c>
      <c r="E8" s="25">
        <f t="shared" si="2"/>
        <v>0.21346950241497739</v>
      </c>
      <c r="F8" s="19">
        <v>15560</v>
      </c>
      <c r="G8" s="20">
        <v>4790</v>
      </c>
      <c r="H8" s="18">
        <v>4045</v>
      </c>
      <c r="J8" s="17">
        <v>1277</v>
      </c>
      <c r="K8" s="17">
        <f>D8-F8+J8</f>
        <v>9274</v>
      </c>
      <c r="L8" s="17">
        <v>0</v>
      </c>
      <c r="M8" s="17">
        <v>228</v>
      </c>
      <c r="N8" s="17">
        <v>211</v>
      </c>
    </row>
    <row r="9" spans="1:14" ht="15.5" x14ac:dyDescent="0.35">
      <c r="A9" s="22">
        <v>2024</v>
      </c>
      <c r="B9" s="16">
        <v>130864</v>
      </c>
      <c r="C9" s="17">
        <v>100654</v>
      </c>
      <c r="D9" s="18">
        <f>B9-C9</f>
        <v>30210</v>
      </c>
      <c r="E9" s="25">
        <f t="shared" si="2"/>
        <v>0.23085034845335617</v>
      </c>
      <c r="F9" s="19">
        <v>20388</v>
      </c>
      <c r="G9" s="20">
        <v>8532</v>
      </c>
      <c r="H9" s="18">
        <v>1100</v>
      </c>
      <c r="J9" s="17">
        <v>803</v>
      </c>
      <c r="K9" s="17">
        <f>D9-F9+J9</f>
        <v>10625</v>
      </c>
      <c r="L9" s="17">
        <v>0</v>
      </c>
      <c r="M9" s="17">
        <v>186</v>
      </c>
      <c r="N9" s="17">
        <v>302</v>
      </c>
    </row>
    <row r="10" spans="1:14" ht="15.5" x14ac:dyDescent="0.35">
      <c r="A10" s="22">
        <v>2025</v>
      </c>
      <c r="B10" s="16">
        <v>134773</v>
      </c>
      <c r="C10" s="17">
        <v>102824</v>
      </c>
      <c r="D10" s="18">
        <f>B10-C10</f>
        <v>31949</v>
      </c>
      <c r="E10" s="25">
        <f t="shared" ref="E10" si="3">D10/B10</f>
        <v>0.23705786767379222</v>
      </c>
      <c r="F10" s="19">
        <v>22244</v>
      </c>
      <c r="G10" s="26">
        <v>10040</v>
      </c>
      <c r="H10" s="27" t="s">
        <v>25</v>
      </c>
      <c r="J10" s="17">
        <v>484</v>
      </c>
      <c r="K10" s="17">
        <f>D10-F10+J10</f>
        <v>10189</v>
      </c>
      <c r="L10" s="17">
        <v>0</v>
      </c>
      <c r="M10" s="17">
        <v>149</v>
      </c>
      <c r="N10" s="17">
        <v>0</v>
      </c>
    </row>
    <row r="11" spans="1:14" ht="29" x14ac:dyDescent="0.35">
      <c r="F11" s="28" t="s">
        <v>24</v>
      </c>
      <c r="G11" s="28"/>
      <c r="H11" s="24" t="s">
        <v>26</v>
      </c>
      <c r="J11" s="28" t="s">
        <v>21</v>
      </c>
      <c r="K11" s="29"/>
      <c r="L11" s="29"/>
      <c r="M11" s="29"/>
      <c r="N11" s="29"/>
    </row>
    <row r="13" spans="1:14" x14ac:dyDescent="0.35">
      <c r="B13" s="1"/>
      <c r="C13" s="1"/>
      <c r="D13" s="1"/>
      <c r="E13" s="1"/>
      <c r="F13" s="1"/>
    </row>
  </sheetData>
  <mergeCells count="2">
    <mergeCell ref="J11:N11"/>
    <mergeCell ref="F11:G11"/>
  </mergeCells>
  <pageMargins left="0.7" right="0.7" top="0.75" bottom="0.75" header="0.3" footer="0.3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zoomScale="85" zoomScaleNormal="85" workbookViewId="0">
      <selection activeCell="B16" sqref="B16"/>
    </sheetView>
  </sheetViews>
  <sheetFormatPr defaultRowHeight="14.5" x14ac:dyDescent="0.35"/>
  <cols>
    <col min="1" max="1" width="13.453125" customWidth="1"/>
    <col min="5" max="5" width="11.6328125" bestFit="1" customWidth="1"/>
    <col min="10" max="10" width="12.7265625" customWidth="1"/>
  </cols>
  <sheetData>
    <row r="1" spans="1:12" x14ac:dyDescent="0.35">
      <c r="A1" s="2"/>
      <c r="B1" s="3"/>
      <c r="C1" s="3"/>
      <c r="D1" s="3"/>
      <c r="E1" s="3" t="s">
        <v>10</v>
      </c>
      <c r="F1" t="s">
        <v>9</v>
      </c>
    </row>
    <row r="2" spans="1:12" ht="46.5" x14ac:dyDescent="0.35">
      <c r="A2" s="2"/>
      <c r="B2" s="7" t="s">
        <v>0</v>
      </c>
      <c r="C2" s="9" t="s">
        <v>1</v>
      </c>
      <c r="D2" s="7" t="s">
        <v>2</v>
      </c>
      <c r="E2" s="7" t="s">
        <v>14</v>
      </c>
      <c r="F2" s="8" t="s">
        <v>11</v>
      </c>
      <c r="G2" s="8" t="s">
        <v>15</v>
      </c>
      <c r="H2" s="8" t="s">
        <v>4</v>
      </c>
      <c r="I2" s="8" t="s">
        <v>3</v>
      </c>
      <c r="J2" s="8" t="s">
        <v>22</v>
      </c>
    </row>
    <row r="3" spans="1:12" ht="15.5" x14ac:dyDescent="0.35">
      <c r="A3" s="4">
        <v>2021</v>
      </c>
      <c r="B3" s="1">
        <v>94754</v>
      </c>
      <c r="C3" s="1">
        <v>72745</v>
      </c>
      <c r="D3" s="1">
        <f>B3-C3</f>
        <v>22009</v>
      </c>
      <c r="E3" s="1">
        <v>15478</v>
      </c>
      <c r="F3" s="1">
        <v>7132</v>
      </c>
      <c r="G3" s="1">
        <v>9360</v>
      </c>
      <c r="H3" s="1">
        <v>500</v>
      </c>
      <c r="I3" s="1">
        <v>0</v>
      </c>
      <c r="J3" s="7">
        <v>-2728</v>
      </c>
    </row>
    <row r="4" spans="1:12" x14ac:dyDescent="0.35">
      <c r="A4" s="4">
        <v>2022</v>
      </c>
      <c r="B4" s="1">
        <v>94333</v>
      </c>
      <c r="C4" s="1">
        <v>71092</v>
      </c>
      <c r="D4" s="1">
        <f>B4-C4</f>
        <v>23241</v>
      </c>
      <c r="E4" s="1">
        <v>14345</v>
      </c>
      <c r="F4" s="1">
        <f>D4-E4</f>
        <v>8896</v>
      </c>
      <c r="G4" s="1">
        <v>7980</v>
      </c>
      <c r="H4" s="1">
        <v>522</v>
      </c>
      <c r="I4" s="1">
        <v>0</v>
      </c>
      <c r="J4" s="1">
        <v>1528</v>
      </c>
    </row>
    <row r="5" spans="1:12" ht="15.5" x14ac:dyDescent="0.35">
      <c r="A5" s="4">
        <v>2023</v>
      </c>
      <c r="B5" s="1">
        <v>110353</v>
      </c>
      <c r="C5" s="1">
        <v>86796</v>
      </c>
      <c r="D5" s="1">
        <f>B5-C5</f>
        <v>23557</v>
      </c>
      <c r="E5" s="1">
        <v>15560</v>
      </c>
      <c r="F5" s="1">
        <f>D5-E5</f>
        <v>7997</v>
      </c>
      <c r="G5" s="1">
        <v>4790</v>
      </c>
      <c r="H5" s="1">
        <v>228</v>
      </c>
      <c r="I5" s="1">
        <v>0</v>
      </c>
      <c r="J5" s="1">
        <v>4045</v>
      </c>
      <c r="K5" s="6"/>
    </row>
    <row r="6" spans="1:12" x14ac:dyDescent="0.35">
      <c r="A6" s="4">
        <v>2024</v>
      </c>
      <c r="B6" s="1">
        <v>130864</v>
      </c>
      <c r="C6" s="1">
        <v>100654</v>
      </c>
      <c r="D6" s="1">
        <f>B6-C6</f>
        <v>30210</v>
      </c>
      <c r="E6" s="1">
        <v>20388</v>
      </c>
      <c r="F6" s="1">
        <f>D6-E6</f>
        <v>9822</v>
      </c>
      <c r="G6" s="1">
        <v>8532</v>
      </c>
      <c r="H6" s="1">
        <v>186</v>
      </c>
      <c r="I6" s="1">
        <v>0</v>
      </c>
      <c r="J6" s="1">
        <v>1100</v>
      </c>
      <c r="L6">
        <f>29106-8532-186</f>
        <v>20388</v>
      </c>
    </row>
    <row r="7" spans="1:12" x14ac:dyDescent="0.35">
      <c r="A7" s="4">
        <v>2025</v>
      </c>
      <c r="B7" s="1">
        <v>134773</v>
      </c>
      <c r="C7" s="1">
        <v>102824</v>
      </c>
      <c r="D7" s="1">
        <f>B7-C7</f>
        <v>31949</v>
      </c>
      <c r="E7" s="1">
        <v>22244</v>
      </c>
      <c r="F7" s="1">
        <f>D7-E7</f>
        <v>9705</v>
      </c>
      <c r="G7" s="1">
        <v>10040</v>
      </c>
      <c r="H7" s="1">
        <v>186</v>
      </c>
      <c r="I7" s="1">
        <v>1000</v>
      </c>
      <c r="J7" s="1">
        <v>199</v>
      </c>
      <c r="L7">
        <f>32433-10040-149-1000</f>
        <v>21244</v>
      </c>
    </row>
    <row r="8" spans="1:12" x14ac:dyDescent="0.35">
      <c r="A8" s="2"/>
      <c r="B8" s="1"/>
      <c r="C8" s="1"/>
      <c r="D8" s="1"/>
      <c r="E8" s="1"/>
    </row>
    <row r="9" spans="1:12" ht="15.5" x14ac:dyDescent="0.35">
      <c r="A9" s="4">
        <v>2016</v>
      </c>
      <c r="B9" s="1">
        <v>82624</v>
      </c>
      <c r="C9" s="7">
        <v>60699</v>
      </c>
      <c r="D9" s="1">
        <v>21925</v>
      </c>
      <c r="E9" s="1">
        <v>14735</v>
      </c>
      <c r="F9" s="1">
        <v>7726</v>
      </c>
      <c r="G9">
        <v>1000</v>
      </c>
      <c r="H9">
        <v>4982</v>
      </c>
      <c r="I9">
        <v>7223</v>
      </c>
    </row>
    <row r="10" spans="1:12" ht="15.5" x14ac:dyDescent="0.35">
      <c r="A10" s="4">
        <v>2017</v>
      </c>
      <c r="B10" s="1">
        <v>88349</v>
      </c>
      <c r="C10" s="7">
        <v>65789</v>
      </c>
      <c r="D10" s="1">
        <v>22560</v>
      </c>
      <c r="E10" s="1">
        <v>14781</v>
      </c>
      <c r="F10" s="1">
        <v>7807</v>
      </c>
      <c r="G10">
        <v>1000</v>
      </c>
      <c r="H10">
        <v>5006</v>
      </c>
      <c r="I10">
        <v>0</v>
      </c>
      <c r="J10">
        <v>1801</v>
      </c>
    </row>
    <row r="11" spans="1:12" ht="15.5" x14ac:dyDescent="0.35">
      <c r="A11" s="4">
        <v>2018</v>
      </c>
      <c r="B11" s="1">
        <v>87526</v>
      </c>
      <c r="C11" s="7">
        <v>64173</v>
      </c>
      <c r="D11" s="1">
        <v>23353</v>
      </c>
      <c r="E11" s="1">
        <v>13470</v>
      </c>
      <c r="F11" s="1">
        <v>9889</v>
      </c>
      <c r="G11">
        <v>1000</v>
      </c>
      <c r="H11">
        <v>5006</v>
      </c>
      <c r="I11">
        <v>680</v>
      </c>
      <c r="J11">
        <v>3203</v>
      </c>
    </row>
    <row r="12" spans="1:12" ht="15.5" x14ac:dyDescent="0.35">
      <c r="A12" s="4">
        <v>2019</v>
      </c>
      <c r="B12" s="1">
        <v>86619</v>
      </c>
      <c r="C12" s="7">
        <v>65942</v>
      </c>
      <c r="D12" s="1">
        <v>20677</v>
      </c>
      <c r="E12" s="1">
        <v>13242</v>
      </c>
      <c r="F12" s="1">
        <v>7505</v>
      </c>
      <c r="G12">
        <v>4773</v>
      </c>
      <c r="H12">
        <v>413</v>
      </c>
      <c r="I12">
        <v>2500</v>
      </c>
      <c r="J12">
        <v>-181</v>
      </c>
      <c r="K12" s="1"/>
    </row>
    <row r="13" spans="1:12" ht="15.5" x14ac:dyDescent="0.35">
      <c r="A13" s="4">
        <v>2020</v>
      </c>
      <c r="B13" s="1">
        <v>85558</v>
      </c>
      <c r="C13" s="7">
        <v>67875</v>
      </c>
      <c r="D13" s="1">
        <v>17683</v>
      </c>
      <c r="E13" s="1">
        <v>14106</v>
      </c>
      <c r="F13" s="1">
        <v>3802</v>
      </c>
      <c r="G13">
        <v>5855</v>
      </c>
      <c r="H13">
        <v>461</v>
      </c>
      <c r="I13">
        <v>0</v>
      </c>
      <c r="J13">
        <v>-2514</v>
      </c>
    </row>
    <row r="16" spans="1:12" x14ac:dyDescent="0.35">
      <c r="B16">
        <f>(B6-B5)/B5</f>
        <v>0.18586717171259504</v>
      </c>
    </row>
    <row r="17" spans="2:2" x14ac:dyDescent="0.35">
      <c r="B17">
        <f>(B7-B6)/B6</f>
        <v>2.9870705465215797E-2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F19" sqref="F19"/>
    </sheetView>
  </sheetViews>
  <sheetFormatPr defaultRowHeight="14.5" x14ac:dyDescent="0.35"/>
  <sheetData>
    <row r="1" spans="1:6" x14ac:dyDescent="0.35">
      <c r="A1" s="2"/>
      <c r="B1" s="4">
        <v>2015</v>
      </c>
      <c r="C1" s="4">
        <v>2016</v>
      </c>
      <c r="D1" s="4">
        <v>2017</v>
      </c>
      <c r="E1" s="4">
        <v>2018</v>
      </c>
      <c r="F1" s="4">
        <v>2019</v>
      </c>
    </row>
    <row r="2" spans="1:6" x14ac:dyDescent="0.35">
      <c r="A2" s="5" t="s">
        <v>0</v>
      </c>
      <c r="B2" s="1">
        <v>91143</v>
      </c>
      <c r="C2" s="1">
        <v>82624</v>
      </c>
      <c r="D2" s="1">
        <v>88349</v>
      </c>
      <c r="E2" s="1">
        <v>87526</v>
      </c>
      <c r="F2" s="1">
        <v>86619</v>
      </c>
    </row>
    <row r="3" spans="1:6" x14ac:dyDescent="0.35">
      <c r="A3" s="5" t="s">
        <v>2</v>
      </c>
      <c r="B3" s="1">
        <v>27910</v>
      </c>
      <c r="C3" s="1">
        <v>21925</v>
      </c>
      <c r="D3" s="1">
        <v>22560</v>
      </c>
      <c r="E3" s="1">
        <v>23353</v>
      </c>
      <c r="F3" s="1">
        <v>20677</v>
      </c>
    </row>
    <row r="4" spans="1:6" x14ac:dyDescent="0.35">
      <c r="A4" s="5" t="s">
        <v>7</v>
      </c>
      <c r="B4" s="1">
        <v>14111</v>
      </c>
      <c r="C4" s="1">
        <v>14735</v>
      </c>
      <c r="D4" s="1">
        <v>14781</v>
      </c>
      <c r="E4" s="1">
        <v>13470</v>
      </c>
      <c r="F4" s="1">
        <v>13242</v>
      </c>
    </row>
    <row r="5" spans="1:6" x14ac:dyDescent="0.35">
      <c r="A5" s="3" t="s">
        <v>8</v>
      </c>
      <c r="B5">
        <v>14289</v>
      </c>
      <c r="C5">
        <v>7726</v>
      </c>
      <c r="D5">
        <v>7807</v>
      </c>
      <c r="E5">
        <v>9889</v>
      </c>
      <c r="F5">
        <v>7505</v>
      </c>
    </row>
    <row r="6" spans="1:6" x14ac:dyDescent="0.35">
      <c r="A6" s="3" t="s">
        <v>6</v>
      </c>
      <c r="B6">
        <v>1000</v>
      </c>
      <c r="C6">
        <v>1000</v>
      </c>
      <c r="D6">
        <v>1000</v>
      </c>
      <c r="E6">
        <v>1000</v>
      </c>
      <c r="F6">
        <v>4773</v>
      </c>
    </row>
    <row r="7" spans="1:6" x14ac:dyDescent="0.35">
      <c r="A7" s="3" t="s">
        <v>4</v>
      </c>
      <c r="B7">
        <v>4887</v>
      </c>
      <c r="C7">
        <v>4982</v>
      </c>
      <c r="D7">
        <v>5006</v>
      </c>
      <c r="E7">
        <v>5006</v>
      </c>
      <c r="F7">
        <v>413</v>
      </c>
    </row>
    <row r="8" spans="1:6" x14ac:dyDescent="0.35">
      <c r="A8" s="3" t="s">
        <v>3</v>
      </c>
      <c r="B8">
        <v>4000</v>
      </c>
      <c r="C8">
        <v>7223</v>
      </c>
      <c r="D8">
        <v>0</v>
      </c>
      <c r="E8">
        <v>680</v>
      </c>
      <c r="F8"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Summary</vt:lpstr>
      <vt:lpstr>Data</vt:lpstr>
      <vt:lpstr>Sheet4</vt:lpstr>
      <vt:lpstr>'Annual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Stead</dc:creator>
  <cp:lastModifiedBy>Lindsay Stead</cp:lastModifiedBy>
  <cp:lastPrinted>2025-09-02T13:08:53Z</cp:lastPrinted>
  <dcterms:created xsi:type="dcterms:W3CDTF">2019-10-06T14:52:00Z</dcterms:created>
  <dcterms:modified xsi:type="dcterms:W3CDTF">2025-09-03T12:55:21Z</dcterms:modified>
</cp:coreProperties>
</file>